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120" windowHeight="9120" activeTab="2"/>
  </bookViews>
  <sheets>
    <sheet name="งบทรัพย์สิน" sheetId="1" r:id="rId1"/>
    <sheet name="งบทรัพย์สิน 56" sheetId="2" r:id="rId2"/>
    <sheet name="งบทดลอง 56" sheetId="3" r:id="rId3"/>
  </sheets>
  <definedNames/>
  <calcPr fullCalcOnLoad="1"/>
</workbook>
</file>

<file path=xl/sharedStrings.xml><?xml version="1.0" encoding="utf-8"?>
<sst xmlns="http://schemas.openxmlformats.org/spreadsheetml/2006/main" count="250" uniqueCount="149">
  <si>
    <t>องค์การบริหารส่วนตำบลกระเบื้องนอก</t>
  </si>
  <si>
    <t>รายการ</t>
  </si>
  <si>
    <t>รหัสบัญชี</t>
  </si>
  <si>
    <t>เดบิท</t>
  </si>
  <si>
    <t>เงินสด</t>
  </si>
  <si>
    <t>ลูกหนี้เงินยืมเงินสะสม</t>
  </si>
  <si>
    <t>ลูกหนี้เงินยืมเงินงบประมาณ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</si>
  <si>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</si>
  <si>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</si>
  <si>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</si>
  <si>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</si>
  <si>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</si>
  <si>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</si>
  <si>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</si>
  <si>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</si>
  <si>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</si>
  <si>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รายรับ (หมายเหตุ 1)</t>
  </si>
  <si>
    <t>เงินทุนสำรองเงินสะสม</t>
  </si>
  <si>
    <t>เงินสะสม</t>
  </si>
  <si>
    <t>รวม</t>
  </si>
  <si>
    <t>เครดิต</t>
  </si>
  <si>
    <t xml:space="preserve">งบทดลอง  </t>
  </si>
  <si>
    <t>เงินรับฝาก (หมายเหตุ 2)</t>
  </si>
  <si>
    <t>เงินฝากธนาคาร ออมสิน สาขาชุมพวง  ประเภท</t>
  </si>
  <si>
    <t xml:space="preserve">  -ออมทรัพย์        เลขที่  340-1-12610-1</t>
  </si>
  <si>
    <t>เงินฝากธนาคาร กรุงไทย สาขาประทาย  ประเภท</t>
  </si>
  <si>
    <t>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</si>
  <si>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</si>
  <si>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</si>
  <si>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</si>
  <si>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</si>
  <si>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</si>
  <si>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>ก.อสังหาริมทรัพย์</t>
  </si>
  <si>
    <t xml:space="preserve">  -อาคาร</t>
  </si>
  <si>
    <t xml:space="preserve">  -อาคารเอนกประสงค์</t>
  </si>
  <si>
    <t>ข. สังหาริมทรัพย์</t>
  </si>
  <si>
    <t xml:space="preserve">  -ครุภัณฑ์สำนักงาน</t>
  </si>
  <si>
    <t xml:space="preserve">  -ครุภัรฑ์ยานพาหนะและขนส่ง</t>
  </si>
  <si>
    <t xml:space="preserve">  - เงินรายได้</t>
  </si>
  <si>
    <t xml:space="preserve">  -เงินอุดหนุน</t>
  </si>
  <si>
    <t xml:space="preserve">  -ครุภัณฑ์งานบ้านงานครัว</t>
  </si>
  <si>
    <t xml:space="preserve">  -เงินสะสม</t>
  </si>
  <si>
    <t>(ลงชื่อ)</t>
  </si>
  <si>
    <t>บ/ช เงินเดือน(ฝ่ายการเมือง)นายกอบต.,รองนายกฯ</t>
  </si>
  <si>
    <t>บ/ช เงินเดือน(ฝ่ายการเมือง)เลขานุการ นายก อบต.</t>
  </si>
  <si>
    <t>บ/ช เงินเดือน(ฝ่ายการเมือง)สมาชิก อบต.</t>
  </si>
  <si>
    <t>บ/ช เงินเดือน(ฝ่ายประจำ)พนักงานส่วนตำบล</t>
  </si>
  <si>
    <t>บ/ช เงินเดือน(ฝ่ายประจำ)ลูกจ้างประจำ</t>
  </si>
  <si>
    <t>บ/ช เงินเดือน(ฝ่ายประจำ)ลูกจ้างชั่วคราว</t>
  </si>
  <si>
    <t>รายจ่ายค้างจ่ายระหว่างดำเนินการ(หมายเหตุ 3)</t>
  </si>
  <si>
    <t xml:space="preserve">                   (นายมีชัย   มุ่งลา)</t>
  </si>
  <si>
    <t>จ่ายขาดเงินสะสม (หมายเหตุ  4)</t>
  </si>
  <si>
    <t>เงินอุดหนุนเฉพาะกิจ - บุคลากร รพช.</t>
  </si>
  <si>
    <t xml:space="preserve">   - ซุ้มเฉลิมพระเกียรติ</t>
  </si>
  <si>
    <t xml:space="preserve">   -สถานีสูบน้ำ  หมู่ที่ 6</t>
  </si>
  <si>
    <t xml:space="preserve">   -สถานีสูบน้ำ  หมู่ที่ 7</t>
  </si>
  <si>
    <t xml:space="preserve">   -ครุภัณฑ์การเกษตร</t>
  </si>
  <si>
    <t xml:space="preserve">  - เงินถ่ายโอนจากชลประทาน</t>
  </si>
  <si>
    <t xml:space="preserve">    ครุภัณฑ์สิ่งปลูกสร้าง</t>
  </si>
  <si>
    <t xml:space="preserve">           นักวิชาการเงินและบัญชี</t>
  </si>
  <si>
    <t xml:space="preserve">                   (นายอธิภัทร   ปุราชะโก)</t>
  </si>
  <si>
    <t>เงินเกินบัญชี</t>
  </si>
  <si>
    <t>เงินอุดหนุนเฉพาะกิจ - ค่าวัสดุศูนย์เด็กฯ</t>
  </si>
  <si>
    <t>เงินฝากธนาคาร  ธกส.สาขาลำทะเมนชัย  ประเภท</t>
  </si>
  <si>
    <t xml:space="preserve">  -ออมทรัพย์  เลขที่  924--8-06572-9</t>
  </si>
  <si>
    <t xml:space="preserve">  -ออมทรัพย์  เลขที่  924-2-68785-4</t>
  </si>
  <si>
    <t>เงินอุดหนุนเฉพาะกิจ-ทุนการศึกษาครูศูนย์เด็ก</t>
  </si>
  <si>
    <t xml:space="preserve">  -อาคาร อปพร.</t>
  </si>
  <si>
    <t xml:space="preserve">   -ป้ายประชาสัมพันธ์</t>
  </si>
  <si>
    <t xml:space="preserve">  -ครุภัณฑ์สื่อสาร</t>
  </si>
  <si>
    <t xml:space="preserve">  -ครุภัณฑ์ประปา</t>
  </si>
  <si>
    <t xml:space="preserve">          (นางพรรณี   โสมณวัตร)</t>
  </si>
  <si>
    <t xml:space="preserve">    นายกองค์การบริหารส่วนตำบลกระเบื้องนอก</t>
  </si>
  <si>
    <t xml:space="preserve">                 ปลัดองค์การบริหารส่วนตำบล</t>
  </si>
  <si>
    <t>ลูกหนี้ภาษีโรงเรือนและที่ดิน</t>
  </si>
  <si>
    <t>ลูกหนี้ภาษีบำรุงท้องที่</t>
  </si>
  <si>
    <t>เงินอุดหนุนเฉพาะกิจ - เบี้ยยังชีพคนชรา</t>
  </si>
  <si>
    <t>เงินอุดหนุนเฉพาะกิจ - เบี้ยยังชีพคนพิการ</t>
  </si>
  <si>
    <t>เงินอุดหนุนเฉพาะกิจ-โครงการยาเสพติด</t>
  </si>
  <si>
    <t>เงินอุดหนุนเฉพาะกิจ-โครงการซ่อมผิวทาง Asphaltic</t>
  </si>
  <si>
    <t xml:space="preserve">  -ประจำ             เลขที่  300011061797</t>
  </si>
  <si>
    <t xml:space="preserve">  -ประจำ      เลขที่  924-4-01837-0</t>
  </si>
  <si>
    <t>ณ  วันที่   31    เดือน  กรกฎาคม  พ.ศ.  2556</t>
  </si>
  <si>
    <t>เงินอุดหนุนเฉพาะกิจ-ค่าวัสดุคอมพิวเตอร์ศูนย์เด็ก</t>
  </si>
  <si>
    <t xml:space="preserve">  -กระแสรายวัน    เลขที่  340-6-00465-2</t>
  </si>
  <si>
    <t xml:space="preserve">  -ออมทรัพย์        เลขที่  340-0-22058-2</t>
  </si>
  <si>
    <t xml:space="preserve">  -ออมทรัพย์        เลขที่  340-0-22060-4</t>
  </si>
  <si>
    <t xml:space="preserve">  -ออมทรัพย์         เลขที่  06-4315-20-078337-3</t>
  </si>
  <si>
    <t>ณ  วันที่  30  กันยายน  2556</t>
  </si>
  <si>
    <t>อบต.กระเบื้องนอก  อำเภอเมืองยาง  จังหวัดนครราชสีมา</t>
  </si>
  <si>
    <t>ณ  วันที่  30 กันยายน  2556</t>
  </si>
  <si>
    <t>ยกมาจากงวดก่อน</t>
  </si>
  <si>
    <t>รับเพิ่มงวดนี้</t>
  </si>
  <si>
    <t>จำหน่ายงวดนี้</t>
  </si>
  <si>
    <t>ยกไปงวดนี้</t>
  </si>
  <si>
    <t>ทรัพย์สินเกิดจาก</t>
  </si>
  <si>
    <t>อสังหาริมทรัพย์</t>
  </si>
  <si>
    <t>อาคารเอนกประสงค์</t>
  </si>
  <si>
    <t>อาคารที่ทำการ อบต.</t>
  </si>
  <si>
    <t>อาคาร อปพร.</t>
  </si>
  <si>
    <t xml:space="preserve">สถานีสูบน้ำบ้านโนนสำโรง  หมู่ที่ 6 </t>
  </si>
  <si>
    <t>สถานีสูบน้ำบ้านโนนสำโรง  หมู่ที่ 7</t>
  </si>
  <si>
    <t>สังหาริมทรัพย์</t>
  </si>
  <si>
    <t>ครุภัณฑ์สำนักงาน</t>
  </si>
  <si>
    <t>โต๊ะทำงาน</t>
  </si>
  <si>
    <t>เก้าอี้</t>
  </si>
  <si>
    <t>เครื่องปรับอากาศ</t>
  </si>
  <si>
    <t>ตู้เก็บเอกสาร</t>
  </si>
  <si>
    <t>เครื่องคอมพิวเตอร์</t>
  </si>
  <si>
    <t>พัดลม</t>
  </si>
  <si>
    <t>เครื่องถ่ายเอกสาร</t>
  </si>
  <si>
    <t>ตู้นิรภัย</t>
  </si>
  <si>
    <t>ถังเคมีดับเพลิง</t>
  </si>
  <si>
    <t>แสตนโพรเดียม</t>
  </si>
  <si>
    <t>กล้องถ่ายรูป</t>
  </si>
  <si>
    <t>ป้ายบอกเขต อบต.</t>
  </si>
  <si>
    <t>เต้นท์</t>
  </si>
  <si>
    <t>ซุ้มเฉลิมพระเกียรติ</t>
  </si>
  <si>
    <t>เครื่องพิมพ์ดีด</t>
  </si>
  <si>
    <t>ครุภัณฑ์โรงงาน</t>
  </si>
  <si>
    <t>เลื่อย สว่าน ถังแก๊ส ฯลฯ</t>
  </si>
  <si>
    <t>ครุภัณฑ์ประปา</t>
  </si>
  <si>
    <t>ปั๊มน้ำ</t>
  </si>
  <si>
    <t>ครุภัณฑ์สื่อสาร</t>
  </si>
  <si>
    <t>วิทยุสื่อสาร</t>
  </si>
  <si>
    <t>ครุภัณฑ์งานบ้านงานครัว</t>
  </si>
  <si>
    <t>ตู้เย็น โทรทัศน์ เครื่องทำน้ำเย็น</t>
  </si>
  <si>
    <t>ถังใส่น้ำ</t>
  </si>
  <si>
    <t>ครุภัณฑ์ทางการเกษตร</t>
  </si>
  <si>
    <t>เครื่องพ่นยา</t>
  </si>
  <si>
    <t>เครื่องตัดหญ้า</t>
  </si>
  <si>
    <t>ครุภัณฑ์ยานพาหนะและขนส่ง</t>
  </si>
  <si>
    <t>รถยนต์ รถมอเตอร์ไซค์ เรือยนต์</t>
  </si>
  <si>
    <t>-</t>
  </si>
  <si>
    <t xml:space="preserve"> -</t>
  </si>
  <si>
    <t xml:space="preserve"> - </t>
  </si>
  <si>
    <t>เครื่องฉายโปรเจ็คเตอร์</t>
  </si>
  <si>
    <t>เงินรายได้ อบต.</t>
  </si>
  <si>
    <t>ถ่ายโอนจากชลประทาน</t>
  </si>
  <si>
    <t>เงินรายได้</t>
  </si>
  <si>
    <t xml:space="preserve">         (นางชนนี  แสงเชื่อมตระกูล)</t>
  </si>
  <si>
    <t>นายกองค์การบริหารส่วนตำบลกระเบื้องนอก</t>
  </si>
  <si>
    <t xml:space="preserve">         (นายอธิภัทร  ปุราชะโก)</t>
  </si>
  <si>
    <t xml:space="preserve">      ปลัดองค์การบริหารส่วนตำบล</t>
  </si>
  <si>
    <t>โทรคมนาคม</t>
  </si>
  <si>
    <t>ถ่ายโอนจาก บ.กสท.</t>
  </si>
  <si>
    <t>"</t>
  </si>
  <si>
    <t xml:space="preserve">            ผู้อำนวยการกองคลัง</t>
  </si>
  <si>
    <t xml:space="preserve">                (นายมีชัย   มุ่งลา)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</si>
</sst>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\ ??/100"/>
    <numFmt numFmtId="191" formatCode="0.00;[Red]0.00"/>
    <numFmt numFmtId="192" formatCode="0;[Red]0"/>
    <numFmt numFmtId="193" formatCode="\I\Td\C\Om\ h:mm:ss"/>
    <numFmt numFmtId="194" formatCode="[$-41E]d\ mmmm\ yyyy"/>
    <numFmt numFmtId="195" formatCode="#\ ???/???"/>
    <numFmt numFmtId="196" formatCode="[&lt;=99999999][$-D000000]0\-####\-####;[$-D000000]#\-####\-####"/>
  </numFmts>
  <fonts count="44">
    <font>
      <sz val="10"/>
      <name val="Arial"/>
      <family val="0"/>
    </font>
    <font>
      <sz val="16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u val="single"/>
      <sz val="16"/>
      <name val="TH Sarabun Ne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3" fontId="1" fillId="0" borderId="10" xfId="38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3" fontId="1" fillId="0" borderId="11" xfId="38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12" xfId="38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0" xfId="38" applyFont="1" applyAlignment="1">
      <alignment/>
    </xf>
    <xf numFmtId="43" fontId="1" fillId="0" borderId="11" xfId="38" applyFont="1" applyBorder="1" applyAlignment="1">
      <alignment horizontal="center"/>
    </xf>
    <xf numFmtId="43" fontId="1" fillId="0" borderId="13" xfId="38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43" fontId="2" fillId="0" borderId="14" xfId="38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3" fontId="2" fillId="0" borderId="0" xfId="38" applyFont="1" applyBorder="1" applyAlignment="1">
      <alignment/>
    </xf>
    <xf numFmtId="0" fontId="3" fillId="0" borderId="0" xfId="0" applyFont="1" applyAlignment="1">
      <alignment/>
    </xf>
    <xf numFmtId="43" fontId="3" fillId="0" borderId="0" xfId="38" applyFont="1" applyAlignment="1">
      <alignment horizontal="left"/>
    </xf>
    <xf numFmtId="43" fontId="3" fillId="0" borderId="0" xfId="38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8" fontId="1" fillId="0" borderId="0" xfId="38" applyNumberFormat="1" applyFont="1" applyAlignment="1">
      <alignment horizontal="center"/>
    </xf>
    <xf numFmtId="188" fontId="1" fillId="0" borderId="0" xfId="38" applyNumberFormat="1" applyFont="1" applyAlignment="1">
      <alignment/>
    </xf>
    <xf numFmtId="188" fontId="1" fillId="0" borderId="15" xfId="38" applyNumberFormat="1" applyFont="1" applyBorder="1" applyAlignment="1">
      <alignment/>
    </xf>
    <xf numFmtId="188" fontId="1" fillId="0" borderId="16" xfId="38" applyNumberFormat="1" applyFont="1" applyBorder="1" applyAlignment="1">
      <alignment/>
    </xf>
    <xf numFmtId="188" fontId="1" fillId="0" borderId="0" xfId="38" applyNumberFormat="1" applyFont="1" applyBorder="1" applyAlignment="1">
      <alignment/>
    </xf>
    <xf numFmtId="188" fontId="1" fillId="0" borderId="17" xfId="38" applyNumberFormat="1" applyFont="1" applyBorder="1" applyAlignment="1">
      <alignment/>
    </xf>
    <xf numFmtId="188" fontId="1" fillId="0" borderId="11" xfId="38" applyNumberFormat="1" applyFont="1" applyBorder="1" applyAlignment="1">
      <alignment/>
    </xf>
    <xf numFmtId="188" fontId="1" fillId="0" borderId="12" xfId="38" applyNumberFormat="1" applyFont="1" applyBorder="1" applyAlignment="1">
      <alignment/>
    </xf>
    <xf numFmtId="0" fontId="1" fillId="0" borderId="0" xfId="38" applyNumberFormat="1" applyFont="1" applyAlignment="1">
      <alignment horizontal="center"/>
    </xf>
    <xf numFmtId="0" fontId="1" fillId="0" borderId="12" xfId="38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38" applyNumberFormat="1" applyFont="1" applyBorder="1" applyAlignment="1">
      <alignment horizontal="center"/>
    </xf>
    <xf numFmtId="188" fontId="1" fillId="0" borderId="0" xfId="38" applyNumberFormat="1" applyFont="1" applyAlignment="1">
      <alignment horizontal="right"/>
    </xf>
    <xf numFmtId="188" fontId="1" fillId="0" borderId="11" xfId="38" applyNumberFormat="1" applyFont="1" applyBorder="1" applyAlignment="1">
      <alignment horizontal="right"/>
    </xf>
    <xf numFmtId="188" fontId="1" fillId="0" borderId="12" xfId="38" applyNumberFormat="1" applyFont="1" applyBorder="1" applyAlignment="1">
      <alignment horizontal="right"/>
    </xf>
    <xf numFmtId="188" fontId="1" fillId="0" borderId="10" xfId="38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88" fontId="1" fillId="0" borderId="10" xfId="38" applyNumberFormat="1" applyFont="1" applyFill="1" applyBorder="1" applyAlignment="1">
      <alignment/>
    </xf>
    <xf numFmtId="0" fontId="1" fillId="0" borderId="10" xfId="38" applyNumberFormat="1" applyFont="1" applyFill="1" applyBorder="1" applyAlignment="1">
      <alignment horizontal="center"/>
    </xf>
    <xf numFmtId="188" fontId="1" fillId="0" borderId="10" xfId="38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88" fontId="1" fillId="0" borderId="0" xfId="38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3" fontId="8" fillId="0" borderId="10" xfId="38" applyFont="1" applyBorder="1" applyAlignment="1">
      <alignment horizontal="center"/>
    </xf>
    <xf numFmtId="43" fontId="8" fillId="0" borderId="11" xfId="38" applyFont="1" applyBorder="1" applyAlignment="1">
      <alignment/>
    </xf>
    <xf numFmtId="43" fontId="8" fillId="0" borderId="12" xfId="38" applyFont="1" applyBorder="1" applyAlignment="1">
      <alignment/>
    </xf>
    <xf numFmtId="43" fontId="9" fillId="0" borderId="12" xfId="38" applyFont="1" applyBorder="1" applyAlignment="1">
      <alignment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43" fontId="8" fillId="0" borderId="0" xfId="0" applyNumberFormat="1" applyFont="1" applyAlignment="1">
      <alignment/>
    </xf>
    <xf numFmtId="43" fontId="8" fillId="0" borderId="0" xfId="38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8" fontId="1" fillId="0" borderId="19" xfId="38" applyNumberFormat="1" applyFont="1" applyBorder="1" applyAlignment="1">
      <alignment horizontal="center"/>
    </xf>
    <xf numFmtId="188" fontId="1" fillId="0" borderId="10" xfId="38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26.7109375" style="1" customWidth="1"/>
    <col min="2" max="2" width="18.28125" style="11" customWidth="1"/>
    <col min="3" max="3" width="24.8515625" style="1" customWidth="1"/>
    <col min="4" max="4" width="35.7109375" style="11" customWidth="1"/>
    <col min="5" max="16384" width="9.140625" style="1" customWidth="1"/>
  </cols>
  <sheetData>
    <row r="1" spans="1:4" ht="20.25">
      <c r="A1" s="70" t="s">
        <v>0</v>
      </c>
      <c r="B1" s="70"/>
      <c r="C1" s="70"/>
      <c r="D1" s="70"/>
    </row>
    <row r="2" spans="1:4" ht="20.25">
      <c r="A2" s="70" t="s">
        <v>26</v>
      </c>
      <c r="B2" s="70"/>
      <c r="C2" s="70"/>
      <c r="D2" s="70"/>
    </row>
    <row r="3" spans="1:4" ht="20.25">
      <c r="A3" s="70" t="s">
        <v>88</v>
      </c>
      <c r="B3" s="70"/>
      <c r="C3" s="70"/>
      <c r="D3" s="70"/>
    </row>
    <row r="4" spans="1:4" ht="20.25">
      <c r="A4" s="5" t="s">
        <v>27</v>
      </c>
      <c r="B4" s="12" t="s">
        <v>28</v>
      </c>
      <c r="C4" s="68" t="s">
        <v>29</v>
      </c>
      <c r="D4" s="69"/>
    </row>
    <row r="5" spans="1:4" ht="20.25">
      <c r="A5" s="10"/>
      <c r="B5" s="13"/>
      <c r="C5" s="2" t="s">
        <v>30</v>
      </c>
      <c r="D5" s="3" t="s">
        <v>31</v>
      </c>
    </row>
    <row r="6" spans="1:4" ht="20.25">
      <c r="A6" s="14" t="s">
        <v>32</v>
      </c>
      <c r="B6" s="6"/>
      <c r="C6" s="4"/>
      <c r="D6" s="6"/>
    </row>
    <row r="7" spans="1:4" ht="20.25">
      <c r="A7" s="7" t="s">
        <v>33</v>
      </c>
      <c r="B7" s="8">
        <v>2330000</v>
      </c>
      <c r="C7" s="7" t="s">
        <v>38</v>
      </c>
      <c r="D7" s="8">
        <v>2330000</v>
      </c>
    </row>
    <row r="8" spans="1:4" ht="20.25">
      <c r="A8" s="7" t="s">
        <v>34</v>
      </c>
      <c r="B8" s="8">
        <v>472750</v>
      </c>
      <c r="C8" s="7" t="s">
        <v>38</v>
      </c>
      <c r="D8" s="8">
        <v>472750</v>
      </c>
    </row>
    <row r="9" spans="1:4" ht="20.25">
      <c r="A9" s="7" t="s">
        <v>67</v>
      </c>
      <c r="B9" s="8">
        <v>189000</v>
      </c>
      <c r="C9" s="7" t="s">
        <v>38</v>
      </c>
      <c r="D9" s="8">
        <v>189000</v>
      </c>
    </row>
    <row r="10" spans="1:4" ht="20.25">
      <c r="A10" s="15" t="s">
        <v>58</v>
      </c>
      <c r="B10" s="8"/>
      <c r="C10" s="7"/>
      <c r="D10" s="8"/>
    </row>
    <row r="11" spans="1:4" ht="20.25">
      <c r="A11" s="7" t="s">
        <v>53</v>
      </c>
      <c r="B11" s="8">
        <v>95000</v>
      </c>
      <c r="C11" s="7" t="s">
        <v>38</v>
      </c>
      <c r="D11" s="8">
        <v>95000</v>
      </c>
    </row>
    <row r="12" spans="1:4" ht="20.25">
      <c r="A12" s="7" t="s">
        <v>68</v>
      </c>
      <c r="B12" s="8">
        <v>163000</v>
      </c>
      <c r="C12" s="7" t="s">
        <v>38</v>
      </c>
      <c r="D12" s="8">
        <v>163000</v>
      </c>
    </row>
    <row r="13" spans="1:4" ht="20.25">
      <c r="A13" s="7" t="s">
        <v>54</v>
      </c>
      <c r="B13" s="8">
        <v>4700722.57</v>
      </c>
      <c r="C13" s="7" t="s">
        <v>57</v>
      </c>
      <c r="D13" s="8">
        <v>4700722.57</v>
      </c>
    </row>
    <row r="14" spans="1:4" ht="20.25">
      <c r="A14" s="7" t="s">
        <v>55</v>
      </c>
      <c r="B14" s="8">
        <v>7066006.5</v>
      </c>
      <c r="C14" s="7" t="s">
        <v>57</v>
      </c>
      <c r="D14" s="8">
        <v>7066006.5</v>
      </c>
    </row>
    <row r="15" spans="1:4" ht="48" customHeight="1">
      <c r="A15" s="15" t="s">
        <v>35</v>
      </c>
      <c r="B15" s="8"/>
      <c r="C15" s="7"/>
      <c r="D15" s="8"/>
    </row>
    <row r="16" spans="1:4" ht="20.25">
      <c r="A16" s="7" t="s">
        <v>36</v>
      </c>
      <c r="B16" s="8">
        <v>2206366</v>
      </c>
      <c r="C16" s="7" t="s">
        <v>38</v>
      </c>
      <c r="D16" s="8">
        <v>1878466</v>
      </c>
    </row>
    <row r="17" spans="1:4" ht="20.25">
      <c r="A17" s="7"/>
      <c r="B17" s="8"/>
      <c r="C17" s="7" t="s">
        <v>39</v>
      </c>
      <c r="D17" s="8">
        <v>229900</v>
      </c>
    </row>
    <row r="18" spans="1:4" ht="20.25">
      <c r="A18" s="7"/>
      <c r="B18" s="8"/>
      <c r="C18" s="7" t="s">
        <v>41</v>
      </c>
      <c r="D18" s="8">
        <v>98000</v>
      </c>
    </row>
    <row r="19" spans="1:4" ht="20.25">
      <c r="A19" s="7" t="s">
        <v>37</v>
      </c>
      <c r="B19" s="8">
        <v>1925000</v>
      </c>
      <c r="C19" s="7" t="s">
        <v>38</v>
      </c>
      <c r="D19" s="8">
        <v>1519000</v>
      </c>
    </row>
    <row r="20" spans="1:4" ht="20.25">
      <c r="A20" s="7"/>
      <c r="B20" s="8"/>
      <c r="C20" s="7" t="s">
        <v>39</v>
      </c>
      <c r="D20" s="8">
        <v>406000</v>
      </c>
    </row>
    <row r="21" spans="1:4" ht="20.25">
      <c r="A21" s="7" t="s">
        <v>40</v>
      </c>
      <c r="B21" s="8">
        <v>187000</v>
      </c>
      <c r="C21" s="7" t="s">
        <v>38</v>
      </c>
      <c r="D21" s="8">
        <v>117000</v>
      </c>
    </row>
    <row r="22" spans="1:4" ht="20.25">
      <c r="A22" s="7"/>
      <c r="B22" s="8"/>
      <c r="C22" s="7" t="s">
        <v>39</v>
      </c>
      <c r="D22" s="8">
        <v>70000</v>
      </c>
    </row>
    <row r="23" spans="1:4" ht="20.25">
      <c r="A23" s="7" t="s">
        <v>56</v>
      </c>
      <c r="B23" s="8">
        <v>303750</v>
      </c>
      <c r="C23" s="7" t="s">
        <v>41</v>
      </c>
      <c r="D23" s="8">
        <v>262000</v>
      </c>
    </row>
    <row r="24" spans="1:4" ht="20.25">
      <c r="A24" s="7"/>
      <c r="B24" s="8"/>
      <c r="C24" s="7" t="s">
        <v>38</v>
      </c>
      <c r="D24" s="8">
        <v>41750</v>
      </c>
    </row>
    <row r="25" spans="1:4" ht="20.25">
      <c r="A25" s="7" t="s">
        <v>69</v>
      </c>
      <c r="B25" s="8">
        <v>137760</v>
      </c>
      <c r="C25" s="7" t="s">
        <v>38</v>
      </c>
      <c r="D25" s="8">
        <v>137760</v>
      </c>
    </row>
    <row r="26" spans="1:4" ht="20.25">
      <c r="A26" s="9" t="s">
        <v>70</v>
      </c>
      <c r="B26" s="8">
        <v>50000</v>
      </c>
      <c r="C26" s="7" t="s">
        <v>38</v>
      </c>
      <c r="D26" s="8">
        <v>50000</v>
      </c>
    </row>
    <row r="27" spans="1:4" ht="21" thickBot="1">
      <c r="A27" s="16" t="s">
        <v>19</v>
      </c>
      <c r="B27" s="17">
        <f>SUM(B7:B26)</f>
        <v>19826355.07</v>
      </c>
      <c r="C27" s="18" t="s">
        <v>19</v>
      </c>
      <c r="D27" s="17">
        <f>SUM(D7:D26)</f>
        <v>19826355.07</v>
      </c>
    </row>
    <row r="28" spans="1:4" ht="21" thickTop="1">
      <c r="A28" s="19"/>
      <c r="B28" s="20"/>
      <c r="C28" s="19"/>
      <c r="D28" s="20"/>
    </row>
    <row r="29" spans="1:4" ht="20.25">
      <c r="A29" s="19"/>
      <c r="B29" s="20"/>
      <c r="C29" s="19"/>
      <c r="D29" s="20"/>
    </row>
    <row r="30" spans="1:6" s="21" customFormat="1" ht="18">
      <c r="A30" s="21" t="s">
        <v>42</v>
      </c>
      <c r="B30" s="22" t="s">
        <v>42</v>
      </c>
      <c r="C30" s="23"/>
      <c r="D30" s="24" t="s">
        <v>42</v>
      </c>
      <c r="E30" s="23"/>
      <c r="F30" s="23"/>
    </row>
    <row r="31" spans="1:6" s="21" customFormat="1" ht="18">
      <c r="A31" s="21" t="s">
        <v>71</v>
      </c>
      <c r="B31" s="22" t="s">
        <v>60</v>
      </c>
      <c r="C31" s="23"/>
      <c r="D31" s="23" t="s">
        <v>50</v>
      </c>
      <c r="E31" s="23"/>
      <c r="F31" s="23"/>
    </row>
    <row r="32" spans="1:6" s="21" customFormat="1" ht="18">
      <c r="A32" s="21" t="s">
        <v>59</v>
      </c>
      <c r="B32" s="23" t="s">
        <v>73</v>
      </c>
      <c r="C32" s="23"/>
      <c r="D32" s="21" t="s">
        <v>72</v>
      </c>
      <c r="E32" s="23"/>
      <c r="F32" s="23"/>
    </row>
    <row r="33" spans="2:6" s="21" customFormat="1" ht="18">
      <c r="B33" s="23"/>
      <c r="D33" s="23"/>
      <c r="E33" s="23"/>
      <c r="F33" s="23"/>
    </row>
    <row r="34" spans="2:6" s="21" customFormat="1" ht="20.25">
      <c r="B34" s="11"/>
      <c r="C34" s="1"/>
      <c r="E34" s="23"/>
      <c r="F34" s="23"/>
    </row>
  </sheetData>
  <sheetProtection/>
  <mergeCells count="4">
    <mergeCell ref="C4:D4"/>
    <mergeCell ref="A1:D1"/>
    <mergeCell ref="A2:D2"/>
    <mergeCell ref="A3:D3"/>
  </mergeCells>
  <printOptions horizontalCentered="1"/>
  <pageMargins left="0.15748031496062992" right="0.15748031496062992" top="0.5905511811023623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zoomScalePageLayoutView="0" workbookViewId="0" topLeftCell="A40">
      <selection activeCell="C53" sqref="C53"/>
    </sheetView>
  </sheetViews>
  <sheetFormatPr defaultColWidth="9.140625" defaultRowHeight="12.75"/>
  <cols>
    <col min="1" max="1" width="30.28125" style="1" customWidth="1"/>
    <col min="2" max="2" width="13.421875" style="27" customWidth="1"/>
    <col min="3" max="3" width="4.7109375" style="34" customWidth="1"/>
    <col min="4" max="4" width="11.140625" style="27" customWidth="1"/>
    <col min="5" max="5" width="4.140625" style="39" customWidth="1"/>
    <col min="6" max="6" width="11.7109375" style="27" customWidth="1"/>
    <col min="7" max="7" width="4.140625" style="27" customWidth="1"/>
    <col min="8" max="8" width="13.7109375" style="27" customWidth="1"/>
    <col min="9" max="9" width="4.57421875" style="27" customWidth="1"/>
    <col min="10" max="10" width="22.140625" style="27" customWidth="1"/>
    <col min="11" max="11" width="13.421875" style="27" customWidth="1"/>
    <col min="12" max="12" width="4.57421875" style="27" customWidth="1"/>
    <col min="13" max="16384" width="9.140625" style="1" customWidth="1"/>
  </cols>
  <sheetData>
    <row r="1" spans="1:12" ht="20.25">
      <c r="A1" s="71" t="s">
        <v>89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0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0.25">
      <c r="A3" s="71" t="s">
        <v>90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8.25" customHeight="1">
      <c r="A4" s="25"/>
      <c r="B4" s="26"/>
      <c r="D4" s="26"/>
      <c r="F4" s="26"/>
      <c r="G4" s="26"/>
      <c r="H4" s="26"/>
      <c r="I4" s="26"/>
      <c r="J4" s="26"/>
      <c r="K4" s="26"/>
      <c r="L4" s="26"/>
    </row>
    <row r="5" spans="1:12" ht="26.25" customHeight="1">
      <c r="A5" s="2" t="s">
        <v>27</v>
      </c>
      <c r="B5" s="72" t="s">
        <v>91</v>
      </c>
      <c r="C5" s="73"/>
      <c r="D5" s="73" t="s">
        <v>92</v>
      </c>
      <c r="E5" s="73"/>
      <c r="F5" s="73" t="s">
        <v>93</v>
      </c>
      <c r="G5" s="73"/>
      <c r="H5" s="73" t="s">
        <v>94</v>
      </c>
      <c r="I5" s="73"/>
      <c r="J5" s="42" t="s">
        <v>95</v>
      </c>
      <c r="K5" s="73" t="s">
        <v>31</v>
      </c>
      <c r="L5" s="73"/>
    </row>
    <row r="6" spans="1:12" ht="20.25">
      <c r="A6" s="36" t="s">
        <v>96</v>
      </c>
      <c r="B6" s="28"/>
      <c r="C6" s="38"/>
      <c r="D6" s="28"/>
      <c r="E6" s="40"/>
      <c r="F6" s="28"/>
      <c r="G6" s="32"/>
      <c r="H6" s="28"/>
      <c r="I6" s="32"/>
      <c r="J6" s="28"/>
      <c r="K6" s="32"/>
      <c r="L6" s="29"/>
    </row>
    <row r="7" spans="1:12" ht="20.25">
      <c r="A7" s="7" t="s">
        <v>97</v>
      </c>
      <c r="B7" s="30">
        <v>472750</v>
      </c>
      <c r="C7" s="35" t="s">
        <v>134</v>
      </c>
      <c r="D7" s="30"/>
      <c r="E7" s="41"/>
      <c r="F7" s="30"/>
      <c r="G7" s="33"/>
      <c r="H7" s="30">
        <f>B7+D7-F7</f>
        <v>472750</v>
      </c>
      <c r="I7" s="33" t="s">
        <v>134</v>
      </c>
      <c r="J7" s="30" t="s">
        <v>137</v>
      </c>
      <c r="K7" s="33">
        <v>2991750</v>
      </c>
      <c r="L7" s="31" t="s">
        <v>134</v>
      </c>
    </row>
    <row r="8" spans="1:12" ht="20.25">
      <c r="A8" s="7" t="s">
        <v>98</v>
      </c>
      <c r="B8" s="30">
        <v>2330000</v>
      </c>
      <c r="C8" s="35" t="s">
        <v>133</v>
      </c>
      <c r="D8" s="30"/>
      <c r="E8" s="41"/>
      <c r="F8" s="30"/>
      <c r="G8" s="33"/>
      <c r="H8" s="30">
        <f aca="true" t="shared" si="0" ref="H8:H44">B8+D8-F8</f>
        <v>2330000</v>
      </c>
      <c r="I8" s="33" t="s">
        <v>134</v>
      </c>
      <c r="J8" s="30"/>
      <c r="K8" s="33"/>
      <c r="L8" s="31"/>
    </row>
    <row r="9" spans="1:12" ht="20.25">
      <c r="A9" s="7" t="s">
        <v>99</v>
      </c>
      <c r="B9" s="30">
        <v>189000</v>
      </c>
      <c r="C9" s="35" t="s">
        <v>133</v>
      </c>
      <c r="D9" s="30"/>
      <c r="E9" s="41"/>
      <c r="F9" s="30"/>
      <c r="G9" s="33"/>
      <c r="H9" s="30">
        <f t="shared" si="0"/>
        <v>189000</v>
      </c>
      <c r="I9" s="33" t="s">
        <v>134</v>
      </c>
      <c r="J9" s="30"/>
      <c r="K9" s="33"/>
      <c r="L9" s="31"/>
    </row>
    <row r="10" spans="1:12" ht="20.25">
      <c r="A10" s="7" t="s">
        <v>100</v>
      </c>
      <c r="B10" s="30">
        <v>4700722</v>
      </c>
      <c r="C10" s="35">
        <v>57</v>
      </c>
      <c r="D10" s="30"/>
      <c r="E10" s="41"/>
      <c r="F10" s="30"/>
      <c r="G10" s="33"/>
      <c r="H10" s="30">
        <f t="shared" si="0"/>
        <v>4700722</v>
      </c>
      <c r="I10" s="33">
        <v>50</v>
      </c>
      <c r="J10" s="30" t="s">
        <v>138</v>
      </c>
      <c r="K10" s="33">
        <v>4700722</v>
      </c>
      <c r="L10" s="31">
        <v>50</v>
      </c>
    </row>
    <row r="11" spans="1:12" ht="20.25">
      <c r="A11" s="7" t="s">
        <v>101</v>
      </c>
      <c r="B11" s="30">
        <v>7066006</v>
      </c>
      <c r="C11" s="35">
        <v>50</v>
      </c>
      <c r="D11" s="30"/>
      <c r="E11" s="41"/>
      <c r="F11" s="30"/>
      <c r="G11" s="33"/>
      <c r="H11" s="30">
        <f t="shared" si="0"/>
        <v>7066006</v>
      </c>
      <c r="I11" s="33">
        <v>57</v>
      </c>
      <c r="J11" s="48" t="s">
        <v>146</v>
      </c>
      <c r="K11" s="33">
        <v>7066006</v>
      </c>
      <c r="L11" s="31">
        <v>57</v>
      </c>
    </row>
    <row r="12" spans="1:12" ht="20.25">
      <c r="A12" s="37" t="s">
        <v>102</v>
      </c>
      <c r="B12" s="30"/>
      <c r="C12" s="35"/>
      <c r="D12" s="30"/>
      <c r="E12" s="41"/>
      <c r="F12" s="30"/>
      <c r="G12" s="33"/>
      <c r="H12" s="30"/>
      <c r="I12" s="33"/>
      <c r="J12" s="30"/>
      <c r="K12" s="33"/>
      <c r="L12" s="31"/>
    </row>
    <row r="13" spans="1:12" ht="20.25">
      <c r="A13" s="37" t="s">
        <v>103</v>
      </c>
      <c r="B13" s="30"/>
      <c r="C13" s="35"/>
      <c r="D13" s="30"/>
      <c r="E13" s="41"/>
      <c r="F13" s="30"/>
      <c r="G13" s="33"/>
      <c r="H13" s="30"/>
      <c r="I13" s="33"/>
      <c r="J13" s="30"/>
      <c r="K13" s="33"/>
      <c r="L13" s="31"/>
    </row>
    <row r="14" spans="1:12" ht="20.25">
      <c r="A14" s="7" t="s">
        <v>104</v>
      </c>
      <c r="B14" s="30">
        <v>213100</v>
      </c>
      <c r="C14" s="35" t="s">
        <v>134</v>
      </c>
      <c r="D14" s="30">
        <v>11800</v>
      </c>
      <c r="E14" s="41" t="s">
        <v>134</v>
      </c>
      <c r="F14" s="30"/>
      <c r="G14" s="33"/>
      <c r="H14" s="30">
        <f t="shared" si="0"/>
        <v>224900</v>
      </c>
      <c r="I14" s="33" t="s">
        <v>134</v>
      </c>
      <c r="J14" s="30" t="s">
        <v>139</v>
      </c>
      <c r="K14" s="33">
        <v>2505016</v>
      </c>
      <c r="L14" s="31" t="s">
        <v>134</v>
      </c>
    </row>
    <row r="15" spans="1:12" ht="20.25">
      <c r="A15" s="7" t="s">
        <v>105</v>
      </c>
      <c r="B15" s="30">
        <v>132800</v>
      </c>
      <c r="C15" s="35" t="s">
        <v>133</v>
      </c>
      <c r="D15" s="30">
        <v>4600</v>
      </c>
      <c r="E15" s="41" t="s">
        <v>134</v>
      </c>
      <c r="F15" s="30"/>
      <c r="G15" s="33"/>
      <c r="H15" s="30">
        <f t="shared" si="0"/>
        <v>137400</v>
      </c>
      <c r="I15" s="33" t="s">
        <v>134</v>
      </c>
      <c r="J15" s="30"/>
      <c r="K15" s="33"/>
      <c r="L15" s="31"/>
    </row>
    <row r="16" spans="1:12" ht="20.25">
      <c r="A16" s="7" t="s">
        <v>106</v>
      </c>
      <c r="B16" s="30">
        <v>272600</v>
      </c>
      <c r="C16" s="35" t="s">
        <v>134</v>
      </c>
      <c r="D16" s="30">
        <v>28400</v>
      </c>
      <c r="E16" s="41" t="s">
        <v>134</v>
      </c>
      <c r="F16" s="30"/>
      <c r="G16" s="33"/>
      <c r="H16" s="30">
        <f t="shared" si="0"/>
        <v>301000</v>
      </c>
      <c r="I16" s="33" t="s">
        <v>134</v>
      </c>
      <c r="J16" s="30"/>
      <c r="K16" s="33"/>
      <c r="L16" s="31"/>
    </row>
    <row r="17" spans="1:12" ht="20.25">
      <c r="A17" s="7" t="s">
        <v>107</v>
      </c>
      <c r="B17" s="30">
        <v>79890</v>
      </c>
      <c r="C17" s="35" t="s">
        <v>135</v>
      </c>
      <c r="D17" s="30">
        <v>10500</v>
      </c>
      <c r="E17" s="41" t="s">
        <v>134</v>
      </c>
      <c r="F17" s="30"/>
      <c r="G17" s="33"/>
      <c r="H17" s="30">
        <f t="shared" si="0"/>
        <v>90390</v>
      </c>
      <c r="I17" s="33" t="s">
        <v>134</v>
      </c>
      <c r="J17" s="30"/>
      <c r="K17" s="33"/>
      <c r="L17" s="31"/>
    </row>
    <row r="18" spans="1:12" ht="20.25">
      <c r="A18" s="7" t="s">
        <v>136</v>
      </c>
      <c r="B18" s="30">
        <v>53900</v>
      </c>
      <c r="C18" s="35" t="s">
        <v>134</v>
      </c>
      <c r="D18" s="30"/>
      <c r="E18" s="41"/>
      <c r="F18" s="30"/>
      <c r="G18" s="33"/>
      <c r="H18" s="30">
        <f t="shared" si="0"/>
        <v>53900</v>
      </c>
      <c r="I18" s="33" t="s">
        <v>134</v>
      </c>
      <c r="J18" s="30"/>
      <c r="K18" s="33"/>
      <c r="L18" s="31"/>
    </row>
    <row r="19" spans="1:12" ht="20.25">
      <c r="A19" s="7" t="s">
        <v>108</v>
      </c>
      <c r="B19" s="30">
        <v>772300</v>
      </c>
      <c r="C19" s="35" t="s">
        <v>134</v>
      </c>
      <c r="D19" s="30"/>
      <c r="E19" s="41"/>
      <c r="F19" s="30"/>
      <c r="G19" s="33"/>
      <c r="H19" s="30">
        <f t="shared" si="0"/>
        <v>772300</v>
      </c>
      <c r="I19" s="33" t="s">
        <v>134</v>
      </c>
      <c r="J19" s="30"/>
      <c r="K19" s="33"/>
      <c r="L19" s="31"/>
    </row>
    <row r="20" spans="1:12" ht="20.25">
      <c r="A20" s="7" t="s">
        <v>109</v>
      </c>
      <c r="B20" s="30">
        <v>34000</v>
      </c>
      <c r="C20" s="35" t="s">
        <v>134</v>
      </c>
      <c r="D20" s="30"/>
      <c r="E20" s="41"/>
      <c r="F20" s="30"/>
      <c r="G20" s="33"/>
      <c r="H20" s="30">
        <f t="shared" si="0"/>
        <v>34000</v>
      </c>
      <c r="I20" s="33" t="s">
        <v>135</v>
      </c>
      <c r="J20" s="30"/>
      <c r="K20" s="33"/>
      <c r="L20" s="31"/>
    </row>
    <row r="21" spans="1:12" ht="20.25">
      <c r="A21" s="7" t="s">
        <v>110</v>
      </c>
      <c r="B21" s="30">
        <v>170000</v>
      </c>
      <c r="C21" s="35" t="s">
        <v>134</v>
      </c>
      <c r="D21" s="30"/>
      <c r="E21" s="41"/>
      <c r="F21" s="30">
        <v>72000</v>
      </c>
      <c r="G21" s="33" t="s">
        <v>134</v>
      </c>
      <c r="H21" s="30">
        <f t="shared" si="0"/>
        <v>98000</v>
      </c>
      <c r="I21" s="33" t="s">
        <v>134</v>
      </c>
      <c r="J21" s="30"/>
      <c r="K21" s="33"/>
      <c r="L21" s="31"/>
    </row>
    <row r="22" spans="1:12" ht="20.25">
      <c r="A22" s="7" t="s">
        <v>111</v>
      </c>
      <c r="B22" s="30">
        <v>15626</v>
      </c>
      <c r="C22" s="35" t="s">
        <v>135</v>
      </c>
      <c r="D22" s="30"/>
      <c r="E22" s="41"/>
      <c r="F22" s="30"/>
      <c r="G22" s="33"/>
      <c r="H22" s="30">
        <f t="shared" si="0"/>
        <v>15626</v>
      </c>
      <c r="I22" s="33" t="s">
        <v>134</v>
      </c>
      <c r="J22" s="30"/>
      <c r="K22" s="33"/>
      <c r="L22" s="31"/>
    </row>
    <row r="23" spans="1:12" ht="20.25">
      <c r="A23" s="7" t="s">
        <v>112</v>
      </c>
      <c r="B23" s="30">
        <v>81000</v>
      </c>
      <c r="C23" s="35" t="s">
        <v>134</v>
      </c>
      <c r="D23" s="30">
        <v>26000</v>
      </c>
      <c r="E23" s="41" t="s">
        <v>134</v>
      </c>
      <c r="F23" s="30"/>
      <c r="G23" s="33"/>
      <c r="H23" s="30">
        <f t="shared" si="0"/>
        <v>107000</v>
      </c>
      <c r="I23" s="33" t="s">
        <v>134</v>
      </c>
      <c r="J23" s="30"/>
      <c r="K23" s="33"/>
      <c r="L23" s="31"/>
    </row>
    <row r="24" spans="1:12" ht="20.25">
      <c r="A24" s="7" t="s">
        <v>113</v>
      </c>
      <c r="B24" s="30">
        <v>24800</v>
      </c>
      <c r="C24" s="35" t="s">
        <v>134</v>
      </c>
      <c r="D24" s="30">
        <v>25600</v>
      </c>
      <c r="E24" s="41" t="s">
        <v>134</v>
      </c>
      <c r="F24" s="30"/>
      <c r="G24" s="33"/>
      <c r="H24" s="30">
        <f t="shared" si="0"/>
        <v>50400</v>
      </c>
      <c r="I24" s="33" t="s">
        <v>134</v>
      </c>
      <c r="J24" s="30"/>
      <c r="K24" s="33"/>
      <c r="L24" s="31"/>
    </row>
    <row r="25" spans="1:12" ht="20.25">
      <c r="A25" s="7" t="s">
        <v>114</v>
      </c>
      <c r="B25" s="30">
        <v>53500</v>
      </c>
      <c r="C25" s="35" t="s">
        <v>134</v>
      </c>
      <c r="D25" s="30">
        <v>60000</v>
      </c>
      <c r="E25" s="41" t="s">
        <v>134</v>
      </c>
      <c r="F25" s="30"/>
      <c r="G25" s="33"/>
      <c r="H25" s="30">
        <f t="shared" si="0"/>
        <v>113500</v>
      </c>
      <c r="I25" s="33" t="s">
        <v>134</v>
      </c>
      <c r="J25" s="30"/>
      <c r="K25" s="33"/>
      <c r="L25" s="31"/>
    </row>
    <row r="26" spans="1:12" ht="20.25">
      <c r="A26" s="7" t="s">
        <v>115</v>
      </c>
      <c r="B26" s="30">
        <v>163000</v>
      </c>
      <c r="C26" s="35" t="s">
        <v>134</v>
      </c>
      <c r="D26" s="30"/>
      <c r="E26" s="41"/>
      <c r="F26" s="30"/>
      <c r="G26" s="33"/>
      <c r="H26" s="30">
        <f t="shared" si="0"/>
        <v>163000</v>
      </c>
      <c r="I26" s="33" t="s">
        <v>134</v>
      </c>
      <c r="J26" s="30"/>
      <c r="K26" s="33"/>
      <c r="L26" s="31"/>
    </row>
    <row r="27" spans="1:12" ht="20.25">
      <c r="A27" s="7" t="s">
        <v>116</v>
      </c>
      <c r="B27" s="30">
        <v>155000</v>
      </c>
      <c r="C27" s="35" t="s">
        <v>134</v>
      </c>
      <c r="D27" s="30"/>
      <c r="E27" s="41"/>
      <c r="F27" s="30"/>
      <c r="G27" s="33"/>
      <c r="H27" s="30">
        <f t="shared" si="0"/>
        <v>155000</v>
      </c>
      <c r="I27" s="33" t="s">
        <v>134</v>
      </c>
      <c r="J27" s="30"/>
      <c r="K27" s="33"/>
      <c r="L27" s="31"/>
    </row>
    <row r="28" spans="1:12" ht="20.25">
      <c r="A28" s="7" t="s">
        <v>117</v>
      </c>
      <c r="B28" s="30">
        <v>154000</v>
      </c>
      <c r="C28" s="35" t="s">
        <v>134</v>
      </c>
      <c r="D28" s="30"/>
      <c r="E28" s="41"/>
      <c r="F28" s="30"/>
      <c r="G28" s="33"/>
      <c r="H28" s="30">
        <f t="shared" si="0"/>
        <v>154000</v>
      </c>
      <c r="I28" s="33" t="s">
        <v>134</v>
      </c>
      <c r="J28" s="30"/>
      <c r="K28" s="33"/>
      <c r="L28" s="31"/>
    </row>
    <row r="29" spans="1:12" ht="20.25">
      <c r="A29" s="7" t="s">
        <v>118</v>
      </c>
      <c r="B29" s="30">
        <v>34600</v>
      </c>
      <c r="C29" s="35" t="s">
        <v>134</v>
      </c>
      <c r="D29" s="30"/>
      <c r="E29" s="41"/>
      <c r="F29" s="30"/>
      <c r="G29" s="33"/>
      <c r="H29" s="30">
        <f t="shared" si="0"/>
        <v>34600</v>
      </c>
      <c r="I29" s="33" t="s">
        <v>134</v>
      </c>
      <c r="J29" s="30"/>
      <c r="K29" s="33"/>
      <c r="L29" s="31"/>
    </row>
    <row r="30" spans="1:12" ht="20.25">
      <c r="A30" s="37" t="s">
        <v>119</v>
      </c>
      <c r="B30" s="30"/>
      <c r="C30" s="35"/>
      <c r="D30" s="30"/>
      <c r="E30" s="41"/>
      <c r="F30" s="30"/>
      <c r="G30" s="33"/>
      <c r="H30" s="30">
        <f t="shared" si="0"/>
        <v>0</v>
      </c>
      <c r="I30" s="33"/>
      <c r="J30" s="30"/>
      <c r="K30" s="33"/>
      <c r="L30" s="31"/>
    </row>
    <row r="31" spans="1:12" ht="20.25">
      <c r="A31" s="7" t="s">
        <v>120</v>
      </c>
      <c r="B31" s="30">
        <v>54250</v>
      </c>
      <c r="C31" s="35" t="s">
        <v>134</v>
      </c>
      <c r="D31" s="30"/>
      <c r="E31" s="41"/>
      <c r="F31" s="30"/>
      <c r="G31" s="33"/>
      <c r="H31" s="30">
        <f t="shared" si="0"/>
        <v>54250</v>
      </c>
      <c r="I31" s="33" t="s">
        <v>134</v>
      </c>
      <c r="J31" s="30" t="s">
        <v>139</v>
      </c>
      <c r="K31" s="33">
        <v>54250</v>
      </c>
      <c r="L31" s="31" t="s">
        <v>134</v>
      </c>
    </row>
    <row r="32" spans="1:12" ht="20.25">
      <c r="A32" s="7" t="s">
        <v>121</v>
      </c>
      <c r="B32" s="30"/>
      <c r="C32" s="35"/>
      <c r="D32" s="30"/>
      <c r="E32" s="41"/>
      <c r="F32" s="30"/>
      <c r="G32" s="33"/>
      <c r="H32" s="30">
        <f t="shared" si="0"/>
        <v>0</v>
      </c>
      <c r="I32" s="33"/>
      <c r="J32" s="30"/>
      <c r="K32" s="33"/>
      <c r="L32" s="31"/>
    </row>
    <row r="33" spans="1:12" ht="20.25">
      <c r="A33" s="7" t="s">
        <v>122</v>
      </c>
      <c r="B33" s="30">
        <v>50000</v>
      </c>
      <c r="C33" s="35" t="s">
        <v>134</v>
      </c>
      <c r="D33" s="30">
        <v>106000</v>
      </c>
      <c r="E33" s="41" t="s">
        <v>134</v>
      </c>
      <c r="F33" s="30"/>
      <c r="G33" s="33"/>
      <c r="H33" s="30">
        <f t="shared" si="0"/>
        <v>156000</v>
      </c>
      <c r="I33" s="33" t="s">
        <v>134</v>
      </c>
      <c r="J33" s="30" t="s">
        <v>139</v>
      </c>
      <c r="K33" s="33">
        <v>156000</v>
      </c>
      <c r="L33" s="31" t="s">
        <v>134</v>
      </c>
    </row>
    <row r="34" spans="1:12" ht="20.25">
      <c r="A34" s="37" t="s">
        <v>123</v>
      </c>
      <c r="B34" s="30"/>
      <c r="C34" s="35"/>
      <c r="D34" s="30"/>
      <c r="E34" s="41"/>
      <c r="F34" s="30"/>
      <c r="G34" s="33"/>
      <c r="H34" s="30">
        <f t="shared" si="0"/>
        <v>0</v>
      </c>
      <c r="I34" s="33"/>
      <c r="J34" s="30"/>
      <c r="K34" s="33"/>
      <c r="L34" s="31"/>
    </row>
    <row r="35" spans="1:12" ht="20.25">
      <c r="A35" s="7" t="s">
        <v>124</v>
      </c>
      <c r="B35" s="30">
        <v>137960</v>
      </c>
      <c r="C35" s="35" t="s">
        <v>134</v>
      </c>
      <c r="D35" s="30"/>
      <c r="E35" s="41"/>
      <c r="F35" s="30"/>
      <c r="G35" s="33"/>
      <c r="H35" s="30">
        <f t="shared" si="0"/>
        <v>137960</v>
      </c>
      <c r="I35" s="33" t="s">
        <v>134</v>
      </c>
      <c r="J35" s="30" t="s">
        <v>145</v>
      </c>
      <c r="K35" s="33">
        <v>137960</v>
      </c>
      <c r="L35" s="31" t="s">
        <v>134</v>
      </c>
    </row>
    <row r="36" spans="1:12" ht="20.25">
      <c r="A36" s="7"/>
      <c r="B36" s="30"/>
      <c r="C36" s="35"/>
      <c r="D36" s="30"/>
      <c r="E36" s="41"/>
      <c r="F36" s="30"/>
      <c r="G36" s="33"/>
      <c r="H36" s="30"/>
      <c r="I36" s="33"/>
      <c r="J36" s="30" t="s">
        <v>144</v>
      </c>
      <c r="K36" s="33"/>
      <c r="L36" s="31"/>
    </row>
    <row r="37" spans="1:12" ht="20.25">
      <c r="A37" s="37" t="s">
        <v>125</v>
      </c>
      <c r="B37" s="30"/>
      <c r="C37" s="35"/>
      <c r="D37" s="30"/>
      <c r="E37" s="41"/>
      <c r="F37" s="30"/>
      <c r="G37" s="33"/>
      <c r="H37" s="30">
        <f t="shared" si="0"/>
        <v>0</v>
      </c>
      <c r="I37" s="33"/>
      <c r="J37" s="1"/>
      <c r="K37" s="33"/>
      <c r="L37" s="31"/>
    </row>
    <row r="38" spans="1:12" ht="20.25">
      <c r="A38" s="7" t="s">
        <v>126</v>
      </c>
      <c r="B38" s="30"/>
      <c r="C38" s="35"/>
      <c r="D38" s="30"/>
      <c r="E38" s="41"/>
      <c r="F38" s="30"/>
      <c r="G38" s="33"/>
      <c r="H38" s="30">
        <f t="shared" si="0"/>
        <v>0</v>
      </c>
      <c r="I38" s="33"/>
      <c r="J38" s="30"/>
      <c r="K38" s="33"/>
      <c r="L38" s="31"/>
    </row>
    <row r="39" spans="1:12" ht="20.25">
      <c r="A39" s="7" t="s">
        <v>127</v>
      </c>
      <c r="B39" s="30">
        <v>187000</v>
      </c>
      <c r="C39" s="35" t="s">
        <v>134</v>
      </c>
      <c r="D39" s="30">
        <v>24000</v>
      </c>
      <c r="E39" s="41" t="s">
        <v>134</v>
      </c>
      <c r="F39" s="30"/>
      <c r="G39" s="33"/>
      <c r="H39" s="30">
        <f t="shared" si="0"/>
        <v>211000</v>
      </c>
      <c r="I39" s="33" t="s">
        <v>134</v>
      </c>
      <c r="J39" s="30" t="s">
        <v>139</v>
      </c>
      <c r="K39" s="33">
        <v>211000</v>
      </c>
      <c r="L39" s="31" t="s">
        <v>134</v>
      </c>
    </row>
    <row r="40" spans="1:12" ht="20.25">
      <c r="A40" s="37" t="s">
        <v>128</v>
      </c>
      <c r="B40" s="30"/>
      <c r="C40" s="35"/>
      <c r="D40" s="30"/>
      <c r="E40" s="41"/>
      <c r="F40" s="30"/>
      <c r="G40" s="33"/>
      <c r="H40" s="30">
        <f t="shared" si="0"/>
        <v>0</v>
      </c>
      <c r="I40" s="33"/>
      <c r="J40" s="30"/>
      <c r="K40" s="33"/>
      <c r="L40" s="31"/>
    </row>
    <row r="41" spans="1:12" ht="20.25">
      <c r="A41" s="7" t="s">
        <v>129</v>
      </c>
      <c r="B41" s="30">
        <v>181250</v>
      </c>
      <c r="C41" s="35" t="s">
        <v>134</v>
      </c>
      <c r="D41" s="30"/>
      <c r="E41" s="41"/>
      <c r="F41" s="30">
        <v>71750</v>
      </c>
      <c r="G41" s="33" t="s">
        <v>134</v>
      </c>
      <c r="H41" s="30">
        <f t="shared" si="0"/>
        <v>109500</v>
      </c>
      <c r="I41" s="33" t="s">
        <v>134</v>
      </c>
      <c r="J41" s="30" t="s">
        <v>139</v>
      </c>
      <c r="K41" s="33">
        <v>129103</v>
      </c>
      <c r="L41" s="31" t="s">
        <v>134</v>
      </c>
    </row>
    <row r="42" spans="1:12" ht="20.25">
      <c r="A42" s="7" t="s">
        <v>130</v>
      </c>
      <c r="B42" s="30">
        <v>19603</v>
      </c>
      <c r="C42" s="35" t="s">
        <v>134</v>
      </c>
      <c r="D42" s="30"/>
      <c r="E42" s="41"/>
      <c r="F42" s="30"/>
      <c r="G42" s="33"/>
      <c r="H42" s="30">
        <f t="shared" si="0"/>
        <v>19603</v>
      </c>
      <c r="I42" s="33" t="s">
        <v>134</v>
      </c>
      <c r="J42" s="30"/>
      <c r="K42" s="33"/>
      <c r="L42" s="31"/>
    </row>
    <row r="43" spans="1:12" ht="20.25">
      <c r="A43" s="37" t="s">
        <v>131</v>
      </c>
      <c r="B43" s="30"/>
      <c r="C43" s="35"/>
      <c r="D43" s="30"/>
      <c r="E43" s="41"/>
      <c r="F43" s="30"/>
      <c r="G43" s="33"/>
      <c r="H43" s="30">
        <f t="shared" si="0"/>
        <v>0</v>
      </c>
      <c r="I43" s="33"/>
      <c r="J43" s="30"/>
      <c r="K43" s="33"/>
      <c r="L43" s="31"/>
    </row>
    <row r="44" spans="1:12" ht="20.25">
      <c r="A44" s="7" t="s">
        <v>132</v>
      </c>
      <c r="B44" s="30">
        <v>1925000</v>
      </c>
      <c r="C44" s="35" t="s">
        <v>134</v>
      </c>
      <c r="D44" s="30"/>
      <c r="E44" s="41"/>
      <c r="F44" s="30"/>
      <c r="G44" s="33"/>
      <c r="H44" s="30">
        <f t="shared" si="0"/>
        <v>1925000</v>
      </c>
      <c r="I44" s="33" t="s">
        <v>134</v>
      </c>
      <c r="J44" s="30" t="s">
        <v>139</v>
      </c>
      <c r="K44" s="33">
        <v>1925000</v>
      </c>
      <c r="L44" s="31" t="s">
        <v>134</v>
      </c>
    </row>
    <row r="45" spans="1:12" ht="20.25">
      <c r="A45" s="7"/>
      <c r="B45" s="30"/>
      <c r="C45" s="35"/>
      <c r="D45" s="30"/>
      <c r="E45" s="41"/>
      <c r="F45" s="30"/>
      <c r="G45" s="33"/>
      <c r="H45" s="30"/>
      <c r="I45" s="33"/>
      <c r="J45" s="30"/>
      <c r="K45" s="33"/>
      <c r="L45" s="31"/>
    </row>
    <row r="46" spans="1:12" s="43" customFormat="1" ht="20.25">
      <c r="A46" s="47" t="s">
        <v>19</v>
      </c>
      <c r="B46" s="44">
        <v>19723658</v>
      </c>
      <c r="C46" s="45">
        <v>0.7</v>
      </c>
      <c r="D46" s="44">
        <f>SUM(D14:D44)</f>
        <v>296900</v>
      </c>
      <c r="E46" s="46" t="s">
        <v>134</v>
      </c>
      <c r="F46" s="44">
        <f>SUM(F21:F44)</f>
        <v>143750</v>
      </c>
      <c r="G46" s="44" t="s">
        <v>134</v>
      </c>
      <c r="H46" s="44">
        <v>19876808</v>
      </c>
      <c r="I46" s="45">
        <v>0.7</v>
      </c>
      <c r="J46" s="44"/>
      <c r="K46" s="44">
        <v>19876808</v>
      </c>
      <c r="L46" s="45">
        <v>0.7</v>
      </c>
    </row>
    <row r="48" spans="1:10" ht="20.25">
      <c r="A48" s="1" t="s">
        <v>42</v>
      </c>
      <c r="D48" s="27" t="s">
        <v>42</v>
      </c>
      <c r="J48" s="27" t="s">
        <v>42</v>
      </c>
    </row>
    <row r="49" spans="1:10" ht="20.25">
      <c r="A49" s="1" t="s">
        <v>140</v>
      </c>
      <c r="D49" s="27" t="s">
        <v>142</v>
      </c>
      <c r="J49" s="27" t="s">
        <v>148</v>
      </c>
    </row>
    <row r="50" spans="1:10" ht="20.25">
      <c r="A50" s="1" t="s">
        <v>147</v>
      </c>
      <c r="D50" s="27" t="s">
        <v>143</v>
      </c>
      <c r="J50" s="27" t="s">
        <v>141</v>
      </c>
    </row>
  </sheetData>
  <sheetProtection/>
  <mergeCells count="8">
    <mergeCell ref="A1:L1"/>
    <mergeCell ref="A2:L2"/>
    <mergeCell ref="A3:L3"/>
    <mergeCell ref="B5:C5"/>
    <mergeCell ref="D5:E5"/>
    <mergeCell ref="F5:G5"/>
    <mergeCell ref="H5:I5"/>
    <mergeCell ref="K5:L5"/>
  </mergeCells>
  <printOptions/>
  <pageMargins left="0.54" right="0.1968503937007874" top="0.21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53" sqref="A53:IV583"/>
    </sheetView>
  </sheetViews>
  <sheetFormatPr defaultColWidth="9.140625" defaultRowHeight="12.75"/>
  <cols>
    <col min="1" max="1" width="52.421875" style="49" customWidth="1"/>
    <col min="2" max="2" width="21.57421875" style="58" customWidth="1"/>
    <col min="3" max="3" width="21.28125" style="67" customWidth="1"/>
    <col min="4" max="4" width="22.140625" style="67" customWidth="1"/>
    <col min="5" max="5" width="16.140625" style="49" customWidth="1"/>
    <col min="6" max="6" width="18.421875" style="49" customWidth="1"/>
    <col min="7" max="16384" width="9.140625" style="49" customWidth="1"/>
  </cols>
  <sheetData>
    <row r="1" spans="1:4" ht="21">
      <c r="A1" s="74" t="s">
        <v>0</v>
      </c>
      <c r="B1" s="74"/>
      <c r="C1" s="74"/>
      <c r="D1" s="74"/>
    </row>
    <row r="2" spans="1:4" ht="21">
      <c r="A2" s="74" t="s">
        <v>21</v>
      </c>
      <c r="B2" s="74"/>
      <c r="C2" s="74"/>
      <c r="D2" s="74"/>
    </row>
    <row r="3" spans="1:4" ht="21">
      <c r="A3" s="74" t="s">
        <v>82</v>
      </c>
      <c r="B3" s="74"/>
      <c r="C3" s="74"/>
      <c r="D3" s="74"/>
    </row>
    <row r="4" spans="1:4" ht="21">
      <c r="A4" s="59" t="s">
        <v>1</v>
      </c>
      <c r="B4" s="59" t="s">
        <v>2</v>
      </c>
      <c r="C4" s="60" t="s">
        <v>3</v>
      </c>
      <c r="D4" s="60" t="s">
        <v>20</v>
      </c>
    </row>
    <row r="5" spans="1:4" ht="21">
      <c r="A5" s="50" t="s">
        <v>4</v>
      </c>
      <c r="B5" s="51">
        <v>110100</v>
      </c>
      <c r="C5" s="61">
        <v>100</v>
      </c>
      <c r="D5" s="61"/>
    </row>
    <row r="6" spans="1:4" ht="21">
      <c r="A6" s="52" t="s">
        <v>63</v>
      </c>
      <c r="B6" s="53"/>
      <c r="C6" s="62"/>
      <c r="D6" s="62"/>
    </row>
    <row r="7" spans="1:4" ht="21">
      <c r="A7" s="52" t="s">
        <v>64</v>
      </c>
      <c r="B7" s="53">
        <v>110201</v>
      </c>
      <c r="C7" s="62">
        <f>2795330.86+40000-64990.95-31491.11-180250+40000+8560.41+40000-845550-13257.39-40000+100000-116967.15-5537.75-757850</f>
        <v>967996.9200000002</v>
      </c>
      <c r="D7" s="62">
        <v>0</v>
      </c>
    </row>
    <row r="8" spans="1:4" ht="21">
      <c r="A8" s="52" t="s">
        <v>65</v>
      </c>
      <c r="B8" s="53">
        <v>110201</v>
      </c>
      <c r="C8" s="62">
        <f>397944.02-40000+20000-40000-40000+1150.1+40000-100000+20000+50000</f>
        <v>309094.12</v>
      </c>
      <c r="D8" s="62"/>
    </row>
    <row r="9" spans="1:4" ht="21">
      <c r="A9" s="52" t="s">
        <v>81</v>
      </c>
      <c r="B9" s="53">
        <v>110202</v>
      </c>
      <c r="C9" s="62">
        <f>2689806.95+5394.49+5347.74+57560.79</f>
        <v>2758109.9700000007</v>
      </c>
      <c r="D9" s="62"/>
    </row>
    <row r="10" spans="1:4" ht="21">
      <c r="A10" s="52" t="s">
        <v>25</v>
      </c>
      <c r="B10" s="53"/>
      <c r="C10" s="62"/>
      <c r="D10" s="62"/>
    </row>
    <row r="11" spans="1:4" ht="21">
      <c r="A11" s="52" t="s">
        <v>84</v>
      </c>
      <c r="B11" s="53">
        <v>110203</v>
      </c>
      <c r="C11" s="62">
        <v>0</v>
      </c>
      <c r="D11" s="62"/>
    </row>
    <row r="12" spans="1:4" ht="21">
      <c r="A12" s="52" t="s">
        <v>24</v>
      </c>
      <c r="B12" s="53">
        <v>110201</v>
      </c>
      <c r="C12" s="62">
        <f>9707959.53+1290308.45-5013753.83+1106096.37-2079504.28+3891623.58-3172277.76+6959756.06+6417672.75-2020688.06-4000000+5513004.03-2426462.67+3638852.39-1942504.75+1146963.04-1927577.23+2886404.7-4305178.35</f>
        <v>15670693.969999997</v>
      </c>
      <c r="D12" s="62"/>
    </row>
    <row r="13" spans="1:4" ht="21">
      <c r="A13" s="52" t="s">
        <v>85</v>
      </c>
      <c r="B13" s="53">
        <v>110201</v>
      </c>
      <c r="C13" s="62">
        <v>0</v>
      </c>
      <c r="D13" s="62"/>
    </row>
    <row r="14" spans="1:4" ht="21">
      <c r="A14" s="52" t="s">
        <v>86</v>
      </c>
      <c r="B14" s="53">
        <v>110201</v>
      </c>
      <c r="C14" s="62">
        <v>0</v>
      </c>
      <c r="D14" s="62"/>
    </row>
    <row r="15" spans="1:4" ht="21">
      <c r="A15" s="52" t="s">
        <v>23</v>
      </c>
      <c r="B15" s="53"/>
      <c r="C15" s="62"/>
      <c r="D15" s="62"/>
    </row>
    <row r="16" spans="1:4" ht="21">
      <c r="A16" s="52" t="s">
        <v>87</v>
      </c>
      <c r="B16" s="53">
        <v>110201</v>
      </c>
      <c r="C16" s="62">
        <v>0</v>
      </c>
      <c r="D16" s="62"/>
    </row>
    <row r="17" spans="1:4" ht="21">
      <c r="A17" s="52" t="s">
        <v>80</v>
      </c>
      <c r="B17" s="53">
        <v>110202</v>
      </c>
      <c r="C17" s="62">
        <f>4000000+36150.52</f>
        <v>4036150.52</v>
      </c>
      <c r="D17" s="62"/>
    </row>
    <row r="18" spans="1:4" ht="21">
      <c r="A18" s="52" t="s">
        <v>5</v>
      </c>
      <c r="B18" s="53">
        <v>110606</v>
      </c>
      <c r="C18" s="62">
        <v>0</v>
      </c>
      <c r="D18" s="62"/>
    </row>
    <row r="19" spans="1:4" ht="21">
      <c r="A19" s="52" t="s">
        <v>6</v>
      </c>
      <c r="B19" s="53">
        <v>110605</v>
      </c>
      <c r="C19" s="62">
        <f>879500-550-79850+785100-1584200+831100-831100</f>
        <v>0</v>
      </c>
      <c r="D19" s="62"/>
    </row>
    <row r="20" spans="1:4" ht="21">
      <c r="A20" s="52" t="s">
        <v>74</v>
      </c>
      <c r="B20" s="53"/>
      <c r="C20" s="62">
        <f>240-240</f>
        <v>0</v>
      </c>
      <c r="D20" s="62"/>
    </row>
    <row r="21" spans="1:4" ht="21">
      <c r="A21" s="52" t="s">
        <v>75</v>
      </c>
      <c r="B21" s="53"/>
      <c r="C21" s="62">
        <f>10669.32-685.3-1424.89-547.35-154.86-349.77-78.32</f>
        <v>7428.830000000002</v>
      </c>
      <c r="D21" s="62"/>
    </row>
    <row r="22" spans="1:4" ht="21">
      <c r="A22" s="52" t="s">
        <v>7</v>
      </c>
      <c r="B22" s="53">
        <v>510000</v>
      </c>
      <c r="C22" s="62">
        <f>1787840+810440+808540+810700+98440+1581860+844186+824450+790340</f>
        <v>8356796</v>
      </c>
      <c r="D22" s="62"/>
    </row>
    <row r="23" spans="1:4" ht="21">
      <c r="A23" s="52" t="s">
        <v>43</v>
      </c>
      <c r="B23" s="53">
        <v>210100</v>
      </c>
      <c r="C23" s="62">
        <f>69400+49860+49860+49860+49860+57024+49860+61060+55460</f>
        <v>492244</v>
      </c>
      <c r="D23" s="52"/>
    </row>
    <row r="24" spans="1:4" ht="21">
      <c r="A24" s="52" t="s">
        <v>44</v>
      </c>
      <c r="B24" s="53">
        <v>210400</v>
      </c>
      <c r="C24" s="62">
        <f>6000+7200+7200+7200+7200+7200+7200+7200+7200</f>
        <v>63600</v>
      </c>
      <c r="D24" s="52"/>
    </row>
    <row r="25" spans="1:4" ht="21">
      <c r="A25" s="52" t="s">
        <v>45</v>
      </c>
      <c r="B25" s="53">
        <v>210600</v>
      </c>
      <c r="C25" s="62">
        <f>385400+200400+200400+200400+200400+200400+200400+200400+200400</f>
        <v>1988600</v>
      </c>
      <c r="D25" s="52"/>
    </row>
    <row r="26" spans="1:4" ht="21">
      <c r="A26" s="52" t="s">
        <v>46</v>
      </c>
      <c r="B26" s="53">
        <v>220100</v>
      </c>
      <c r="C26" s="62">
        <f>210045+210045+212507+211585+211585+211585+217207+219885+205265+205165</f>
        <v>2114874</v>
      </c>
      <c r="D26" s="52"/>
    </row>
    <row r="27" spans="1:4" ht="21">
      <c r="A27" s="52" t="s">
        <v>47</v>
      </c>
      <c r="B27" s="53">
        <v>220400</v>
      </c>
      <c r="C27" s="62">
        <f>12285+12285+12285+12285+12285+12285+12285+12775+12530+12530</f>
        <v>123830</v>
      </c>
      <c r="D27" s="52"/>
    </row>
    <row r="28" spans="1:4" ht="21">
      <c r="A28" s="52" t="s">
        <v>48</v>
      </c>
      <c r="B28" s="53">
        <v>220600</v>
      </c>
      <c r="C28" s="62">
        <f>30000+474000+168000+168000+177000+168000+168000+240000+171000</f>
        <v>1764000</v>
      </c>
      <c r="D28" s="52"/>
    </row>
    <row r="29" spans="1:4" ht="21">
      <c r="A29" s="52" t="s">
        <v>8</v>
      </c>
      <c r="B29" s="53">
        <v>531000</v>
      </c>
      <c r="C29" s="62">
        <f>36459+51287+94658+45764+120027+58600+83267+61417+52383+62567</f>
        <v>666429</v>
      </c>
      <c r="D29" s="62"/>
    </row>
    <row r="30" spans="1:4" ht="21">
      <c r="A30" s="52" t="s">
        <v>9</v>
      </c>
      <c r="B30" s="53">
        <v>532000</v>
      </c>
      <c r="C30" s="62">
        <f>6000+23660+164012.91+158180+814840+94230+417348.3+121763+53860+658904</f>
        <v>2512798.21</v>
      </c>
      <c r="D30" s="62"/>
    </row>
    <row r="31" spans="1:4" ht="21">
      <c r="A31" s="52" t="s">
        <v>10</v>
      </c>
      <c r="B31" s="53">
        <v>533000</v>
      </c>
      <c r="C31" s="62">
        <f>16170+173670.68+20710+84517+98260+132736+65420+97009+117894</f>
        <v>806386.6799999999</v>
      </c>
      <c r="D31" s="62"/>
    </row>
    <row r="32" spans="1:4" ht="21">
      <c r="A32" s="52" t="s">
        <v>11</v>
      </c>
      <c r="B32" s="53">
        <v>534000</v>
      </c>
      <c r="C32" s="62">
        <f>76008.26+97301.21+128140.14+291171.18+59309.48+96933.83+136702.52+128244.67+115082.46+105277.78</f>
        <v>1234171.53</v>
      </c>
      <c r="D32" s="62"/>
    </row>
    <row r="33" spans="1:4" ht="21">
      <c r="A33" s="52" t="s">
        <v>12</v>
      </c>
      <c r="B33" s="53">
        <v>560000</v>
      </c>
      <c r="C33" s="62">
        <f>130000+755300+755300</f>
        <v>1640600</v>
      </c>
      <c r="D33" s="62"/>
    </row>
    <row r="34" spans="1:4" ht="21">
      <c r="A34" s="52" t="s">
        <v>13</v>
      </c>
      <c r="B34" s="53">
        <v>541000</v>
      </c>
      <c r="C34" s="62">
        <f>53500+63600</f>
        <v>117100</v>
      </c>
      <c r="D34" s="63"/>
    </row>
    <row r="35" spans="1:4" ht="21">
      <c r="A35" s="52" t="s">
        <v>14</v>
      </c>
      <c r="B35" s="53">
        <v>542000</v>
      </c>
      <c r="C35" s="62">
        <v>1849600</v>
      </c>
      <c r="D35" s="62"/>
    </row>
    <row r="36" spans="1:4" ht="21">
      <c r="A36" s="52" t="s">
        <v>15</v>
      </c>
      <c r="B36" s="53">
        <v>441002</v>
      </c>
      <c r="C36" s="62">
        <v>20000</v>
      </c>
      <c r="D36" s="62"/>
    </row>
    <row r="37" spans="1:4" ht="21">
      <c r="A37" s="52" t="s">
        <v>62</v>
      </c>
      <c r="B37" s="53">
        <v>441002</v>
      </c>
      <c r="C37" s="62">
        <v>0</v>
      </c>
      <c r="D37" s="62"/>
    </row>
    <row r="38" spans="1:4" ht="21">
      <c r="A38" s="52" t="s">
        <v>76</v>
      </c>
      <c r="B38" s="53">
        <v>441002</v>
      </c>
      <c r="C38" s="62">
        <v>0</v>
      </c>
      <c r="D38" s="62">
        <v>104200</v>
      </c>
    </row>
    <row r="39" spans="1:4" ht="21">
      <c r="A39" s="52" t="s">
        <v>77</v>
      </c>
      <c r="B39" s="53">
        <v>441002</v>
      </c>
      <c r="C39" s="62">
        <v>0</v>
      </c>
      <c r="D39" s="62">
        <v>29000</v>
      </c>
    </row>
    <row r="40" spans="1:4" ht="21">
      <c r="A40" s="52" t="s">
        <v>51</v>
      </c>
      <c r="B40" s="53">
        <v>30000</v>
      </c>
      <c r="C40" s="62">
        <f>98000+89000+650000+175000</f>
        <v>1012000</v>
      </c>
      <c r="D40" s="62"/>
    </row>
    <row r="41" spans="1:4" ht="21">
      <c r="A41" s="52" t="s">
        <v>66</v>
      </c>
      <c r="B41" s="53">
        <v>441002</v>
      </c>
      <c r="C41" s="62">
        <v>0</v>
      </c>
      <c r="D41" s="62"/>
    </row>
    <row r="42" spans="1:4" ht="21">
      <c r="A42" s="52" t="s">
        <v>83</v>
      </c>
      <c r="B42" s="53">
        <v>441002</v>
      </c>
      <c r="C42" s="62">
        <v>90000</v>
      </c>
      <c r="D42" s="62"/>
    </row>
    <row r="43" spans="1:4" ht="21">
      <c r="A43" s="52" t="s">
        <v>78</v>
      </c>
      <c r="B43" s="53">
        <v>441002</v>
      </c>
      <c r="C43" s="62">
        <v>20500</v>
      </c>
      <c r="D43" s="62"/>
    </row>
    <row r="44" spans="1:4" ht="21">
      <c r="A44" s="52" t="s">
        <v>79</v>
      </c>
      <c r="B44" s="53">
        <v>441002</v>
      </c>
      <c r="C44" s="62">
        <v>0</v>
      </c>
      <c r="D44" s="62"/>
    </row>
    <row r="45" spans="1:4" ht="21">
      <c r="A45" s="52" t="s">
        <v>52</v>
      </c>
      <c r="B45" s="53"/>
      <c r="C45" s="62">
        <v>0</v>
      </c>
      <c r="D45" s="62"/>
    </row>
    <row r="46" spans="1:4" ht="21">
      <c r="A46" s="52" t="s">
        <v>16</v>
      </c>
      <c r="B46" s="53">
        <v>40000</v>
      </c>
      <c r="C46" s="62"/>
      <c r="D46" s="62">
        <f>677165.93+8999244.21+71330+1282508.45+1119811.83+3859098.34+7244667.31+5474732.12+3631746.77+1053814.92+2832607.49</f>
        <v>36246727.370000005</v>
      </c>
    </row>
    <row r="47" spans="1:4" ht="21">
      <c r="A47" s="52" t="s">
        <v>22</v>
      </c>
      <c r="B47" s="53">
        <v>230100</v>
      </c>
      <c r="C47" s="63"/>
      <c r="D47" s="62">
        <v>1126864.78</v>
      </c>
    </row>
    <row r="48" spans="1:4" ht="21">
      <c r="A48" s="52" t="s">
        <v>49</v>
      </c>
      <c r="B48" s="53">
        <v>210401</v>
      </c>
      <c r="C48" s="62"/>
      <c r="D48" s="62">
        <f>6426557.1-1907138-1577070-2667007.1-243000</f>
        <v>32341.999999999534</v>
      </c>
    </row>
    <row r="49" spans="1:4" ht="21">
      <c r="A49" s="52" t="s">
        <v>61</v>
      </c>
      <c r="B49" s="53"/>
      <c r="C49" s="62"/>
      <c r="D49" s="62">
        <v>0.54</v>
      </c>
    </row>
    <row r="50" spans="1:4" ht="21">
      <c r="A50" s="52" t="s">
        <v>17</v>
      </c>
      <c r="B50" s="53">
        <v>320000</v>
      </c>
      <c r="C50" s="62"/>
      <c r="D50" s="62">
        <v>6530164.87</v>
      </c>
    </row>
    <row r="51" spans="1:4" ht="21">
      <c r="A51" s="54" t="s">
        <v>18</v>
      </c>
      <c r="B51" s="55">
        <v>30000</v>
      </c>
      <c r="C51" s="49"/>
      <c r="D51" s="64">
        <v>4553804.19</v>
      </c>
    </row>
    <row r="52" spans="1:5" ht="21.75" thickBot="1">
      <c r="A52" s="56" t="s">
        <v>19</v>
      </c>
      <c r="B52" s="57"/>
      <c r="C52" s="65">
        <f>SUM(C5:C50)</f>
        <v>48623103.75</v>
      </c>
      <c r="D52" s="65">
        <f>SUM(D5:D51)</f>
        <v>48623103.75</v>
      </c>
      <c r="E52" s="66">
        <f>C52-D52</f>
        <v>0</v>
      </c>
    </row>
    <row r="53" ht="21.75" thickTop="1"/>
  </sheetData>
  <sheetProtection/>
  <mergeCells count="3">
    <mergeCell ref="A3:D3"/>
    <mergeCell ref="A1:D1"/>
    <mergeCell ref="A2:D2"/>
  </mergeCells>
  <printOptions/>
  <pageMargins left="0.96" right="0.15748031496062992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Blacklight 4</cp:lastModifiedBy>
  <cp:lastPrinted>2013-11-20T16:31:43Z</cp:lastPrinted>
  <dcterms:created xsi:type="dcterms:W3CDTF">2005-09-09T08:17:48Z</dcterms:created>
  <dcterms:modified xsi:type="dcterms:W3CDTF">2014-08-06T03:05:04Z</dcterms:modified>
  <cp:category/>
  <cp:version/>
  <cp:contentType/>
  <cp:contentStatus/>
</cp:coreProperties>
</file>